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07" activeTab="0"/>
  </bookViews>
  <sheets>
    <sheet name="ALLEGATO A" sheetId="1" r:id="rId1"/>
    <sheet name="ALLEGATO B" sheetId="2" r:id="rId2"/>
    <sheet name="ALLEGATO C" sheetId="3" r:id="rId3"/>
  </sheets>
  <definedNames/>
  <calcPr fullCalcOnLoad="1"/>
</workbook>
</file>

<file path=xl/sharedStrings.xml><?xml version="1.0" encoding="utf-8"?>
<sst xmlns="http://schemas.openxmlformats.org/spreadsheetml/2006/main" count="290" uniqueCount="217">
  <si>
    <t>Articolo</t>
  </si>
  <si>
    <t>INDICAZIONE DEI LAVORI</t>
  </si>
  <si>
    <t>U.m.</t>
  </si>
  <si>
    <t>INCIDENZE %SUL TOTALE</t>
  </si>
  <si>
    <t xml:space="preserve">QUANTITA' </t>
  </si>
  <si>
    <t>ELENCO DELLE PRIME VOCI DI E.P.U. CONCORRENTI ALL'AMMONTARE DEL 75% DELL'IMPORTO A BASE DI GARA</t>
  </si>
  <si>
    <t>ALLEGATO A)</t>
  </si>
  <si>
    <t>ELENCO DESCRITTIVO DELLE VOCI DI CUI E' RICHIESTA LA GIUSTIFICAZIONE</t>
  </si>
  <si>
    <t>D.01.010.05</t>
  </si>
  <si>
    <t>SCAVO DI SBANCAMENTO</t>
  </si>
  <si>
    <t>mc.</t>
  </si>
  <si>
    <t>D.01.020.15</t>
  </si>
  <si>
    <t>SCAVO A SEZIONE OBVBLIGATA A MACCHINA</t>
  </si>
  <si>
    <t>D.02.005</t>
  </si>
  <si>
    <t>RILEVATI, RINTERRI ED ALTRE OPERE</t>
  </si>
  <si>
    <t>E.03.150.05</t>
  </si>
  <si>
    <t>RIMOZIONE DI CORDONATA E DEPOSITO IN CANTIERE</t>
  </si>
  <si>
    <t>ml.</t>
  </si>
  <si>
    <t>E.03.150.10</t>
  </si>
  <si>
    <t>RIMOZIONE DI CORDONATA E TRASPORTO A RIFIUTO O IN LOCALITA' INDICATA DALLA D.L.</t>
  </si>
  <si>
    <t>N.01.230</t>
  </si>
  <si>
    <t>LAVORO DI ABBATTIMENTO ALBERI</t>
  </si>
  <si>
    <t>cad.</t>
  </si>
  <si>
    <t>N.02.100.05</t>
  </si>
  <si>
    <t>LIEVO DI ELEMENTI DI ARREDO URBANO - LIEVO DI PANCHINE E LORO TRASPORTO A RIFIUTO</t>
  </si>
  <si>
    <t>LIEVO DI ELEMENTI DI ARREDO URBANO - LIEVO DI CESTINI PER RIFIUTI CON TRASPORTO NEI DEPOSITI DELLA N.U.</t>
  </si>
  <si>
    <t>O.05.040.05</t>
  </si>
  <si>
    <t>SMANTELLAMENTO DI MARCIAPIEDE COMPRESO SOTTOFONDO IN CLS.</t>
  </si>
  <si>
    <t>mq.</t>
  </si>
  <si>
    <t>O.06.050.05</t>
  </si>
  <si>
    <t>RIMOZIONE DI BINARI FERROVIARI E TRANVIARI</t>
  </si>
  <si>
    <t>O.06.070</t>
  </si>
  <si>
    <t>LIEVO DI CUBETTI IN PIETRA</t>
  </si>
  <si>
    <t>O.06.100.10</t>
  </si>
  <si>
    <t>LIEVO DI PALETTI REGGICATENA CON TRASPORTO IN DEPOSITO COMUNALE</t>
  </si>
  <si>
    <t>LIEVO DI TABELLONI PUBBLICITARI DELLE DIMENSIONI COMPRESE TRA 2 E 4 mq. E LORO DEPOSITO NELL'AMBITO DEL CANTIERE SUCCESSIVA POSA IN OPERA O IN LOCALITA' INDICATA DALLA D.L.</t>
  </si>
  <si>
    <t>O.06.100.15</t>
  </si>
  <si>
    <t>X.03.015</t>
  </si>
  <si>
    <t>LIEVO DI IMPIANTI SEGNALETICI E DEPOSITO NEI FONDI COMUNALI</t>
  </si>
  <si>
    <t>pz.</t>
  </si>
  <si>
    <t>F.04.015</t>
  </si>
  <si>
    <t>CONGLOMERATO CEMENTIZIO PER QUALSIASI MANUFATTO</t>
  </si>
  <si>
    <t>P.01.030.05</t>
  </si>
  <si>
    <t>FORNITURA E POSA DI TUBAZIONI IN P.V.C. (303/1) D.N. 160 mm.</t>
  </si>
  <si>
    <t>P.01.030.15</t>
  </si>
  <si>
    <t>FORNITURA E POSA DI TUBAZIONI IN P.V.C. (303/1) D.N. 250 mm.</t>
  </si>
  <si>
    <t>P.01.030.35</t>
  </si>
  <si>
    <t>FORNITURA E POSA DI TUBAZIONI IN P.V.C. (303/1) D.N. 600 mm.</t>
  </si>
  <si>
    <t>P.02.030.05</t>
  </si>
  <si>
    <t>FORNITURA E POSA IN OPERA DI ANELLI IN C.L.S.</t>
  </si>
  <si>
    <t>P.02.040.05</t>
  </si>
  <si>
    <t>FORNITURA E POSA IN OPERA DI STROMBI IN C.L.S.</t>
  </si>
  <si>
    <t>P.02.050.05</t>
  </si>
  <si>
    <t>FORNITURA E POSA IN OPERA DI CHIUSINI CIRCOLARI IN GHISA</t>
  </si>
  <si>
    <t>P.02.120.05</t>
  </si>
  <si>
    <t>P.02.130.05</t>
  </si>
  <si>
    <t>FORNITURA E POSA IN OPERA DI CADITOIE STRADALI (MARCIAPIED)</t>
  </si>
  <si>
    <t>FORNITURA E POSA IN OPERA DI CADITOIE STRADALI (CARREGGIATA)</t>
  </si>
  <si>
    <t>O.02.005.05</t>
  </si>
  <si>
    <t>DETRITI DI CAVA PER LA FONDAZIONE DELLA MASSICCIATA STRADALE - COMPRESA LA FORNITURA</t>
  </si>
  <si>
    <t>O.02.010.05</t>
  </si>
  <si>
    <t>CINDRATURE VARIE CON RULLO COMPRESSORE DA 8-10 TONN.</t>
  </si>
  <si>
    <t>O.02.010.10</t>
  </si>
  <si>
    <t>CINDRATURE VARIE CON RULLO COMPRESSORE DA 16-18 TONN.</t>
  </si>
  <si>
    <t>O.02.020.10</t>
  </si>
  <si>
    <t>MASSICCIATA STRADALE - TOUT-VENANT BITUMATO DELLO SPESSORE FINITO NON INFERIORE A cm. 10</t>
  </si>
  <si>
    <t>O.02.050.10</t>
  </si>
  <si>
    <t>CALCESTRUZZO BITUMINOSO A MISCELA CHIUSA CON INERTI BASALTICI SINO AD UN MINIMO COMPRESSO DI cm. 4</t>
  </si>
  <si>
    <t>A RIPORTARE</t>
  </si>
  <si>
    <t>RIPORTO</t>
  </si>
  <si>
    <t>CALCESTRUZZO BITUMINOSO A MISCELA SEMIAPERTA DELLO SPESSORE FINITO NON INFERIORE A cm. 4</t>
  </si>
  <si>
    <t>O.02.060.15</t>
  </si>
  <si>
    <t>O.02.090.15</t>
  </si>
  <si>
    <t>PAVIMENTAZIONE IN LASTRICO DI PIETRA ARENARIA</t>
  </si>
  <si>
    <t>O.03.020.10</t>
  </si>
  <si>
    <t>SOTTOFONDO DI MARCIAPIEDE IN CALCESTRUZZO SPESSORE cm. 15</t>
  </si>
  <si>
    <t>O.03.040.10</t>
  </si>
  <si>
    <t>TAPPETO DI MALTA BITUMINOSA</t>
  </si>
  <si>
    <t>O.03.070.05</t>
  </si>
  <si>
    <t>POSA IN OPERA DI CORDONATA IN PIETRA DA RECUPERO</t>
  </si>
  <si>
    <t>O.03.070.10</t>
  </si>
  <si>
    <t>POSA IN OPERA DI CORDONATA IN PIETRA DI NUOVA FORNITURA</t>
  </si>
  <si>
    <t>O.03.090.05</t>
  </si>
  <si>
    <t>FORNITURA DI CORDONATA DIRITTA IN PIETRA ARENARIA SEZIONE 15/25</t>
  </si>
  <si>
    <t>FORNITURA DI CORDONATA CURVA IN PIETRA ARENARIA SEZIONE 15/25</t>
  </si>
  <si>
    <t>O.03.090.10</t>
  </si>
  <si>
    <t>LAVORI A CORPO:</t>
  </si>
  <si>
    <t>A RIPORTARE LAVORI A CORPO</t>
  </si>
  <si>
    <t>RIPORTO LAVORI A CORPO</t>
  </si>
  <si>
    <t>N.01.090</t>
  </si>
  <si>
    <t>FORNITURA DI TERRA VEGETALE</t>
  </si>
  <si>
    <t>X.01.010.05</t>
  </si>
  <si>
    <t>VERNICIATURA DI PRIMO IMPIANTO (ESCLUSI PARCHEGGI) - PER LAVORO NORMALE</t>
  </si>
  <si>
    <t>P.02.100</t>
  </si>
  <si>
    <t>FORNITURA E POSA DI POZZETTO PER CAVIDOTTO</t>
  </si>
  <si>
    <t>P.02.150.15</t>
  </si>
  <si>
    <t>FORNITURA E POSA DI CHIUSINI IN GHISA 64*64</t>
  </si>
  <si>
    <t>TUBAZIONE IN POLIETILENE AD ALTA DENSITA' CORRUGATO O LISCIO DIAM. 63 mm.</t>
  </si>
  <si>
    <t>Q.02.020.15.d</t>
  </si>
  <si>
    <t>Q.02.020.15.g</t>
  </si>
  <si>
    <t>TUBAZIONE IN POLIETILENE AD ALTA DENSITA' CORRUGATO O LISCIO DIAM. 110 mm.</t>
  </si>
  <si>
    <t>Q.02.030</t>
  </si>
  <si>
    <t>POSA IN OPERA DI CAVI ENTRO TUBO</t>
  </si>
  <si>
    <t>Q.02.040</t>
  </si>
  <si>
    <t>POSA CORDE DI TERRA</t>
  </si>
  <si>
    <t>Q.02.050</t>
  </si>
  <si>
    <t>SOSTITUZIONE CAVI PER LUCI BLU</t>
  </si>
  <si>
    <t>Q.02.060</t>
  </si>
  <si>
    <t>INFISSIONE DISPERSORI DI TERRA</t>
  </si>
  <si>
    <t>S.08.10</t>
  </si>
  <si>
    <t>ONERI PER LA SICUREZZA NON SOGGETTI A RIBASSO</t>
  </si>
  <si>
    <t>corpo</t>
  </si>
  <si>
    <t>TOTALE LAVORI A CORPO</t>
  </si>
  <si>
    <t>LAVORI A MISURA:</t>
  </si>
  <si>
    <t>P.02.160.05</t>
  </si>
  <si>
    <t>PREDISPOSIZIONE E SMONTAGGIO BY-PASS FOGNARIO DN 250</t>
  </si>
  <si>
    <t>P.02.160.10</t>
  </si>
  <si>
    <t>PREDISPOSIZIONE E SMONTAGGIO BY-PASS FOGNARIO DN 315</t>
  </si>
  <si>
    <t>P.02.160.15</t>
  </si>
  <si>
    <t>PREDISPOSIZIONE E SMONTAGGIO BY-PASS FOGNARIO DN 400</t>
  </si>
  <si>
    <t>P.02.160.20</t>
  </si>
  <si>
    <t>PREDISPOSIZIONE E SMONTAGGIO BY-PASS FOGNARIO DN 500</t>
  </si>
  <si>
    <t>P.02.160.25</t>
  </si>
  <si>
    <t>PREDISPOSIZIONE E SMONTAGGIO BY-PASS FOGNARIO DN 600</t>
  </si>
  <si>
    <t>P.02.160.30</t>
  </si>
  <si>
    <t>PREDISPOSIZIONE E SMONTAGGIO BY-PASS FOGNARIO DN 800</t>
  </si>
  <si>
    <t>P.02.165.05</t>
  </si>
  <si>
    <t>P.02.165.10</t>
  </si>
  <si>
    <t>REALIZZAZIONE DI VIDEOISPEZIONE COLLETTORI, SCOLMATORI E CAMERETTE DEL SISTEMA FOGNARIO CITTADINO DN 315</t>
  </si>
  <si>
    <t>REALIZZAZIONE DI VIDEOISPEZIONE COLLETTORI, SCOLMATORI E CAMERETTE DEL SISTEMA FOGNARIO CITTADINO DN 250</t>
  </si>
  <si>
    <t>P.02.165.15</t>
  </si>
  <si>
    <t>REALIZZAZIONE DI VIDEOISPEZIONE COLLETTORI, SCOLMATORI E CAMERETTE DEL SISTEMA FOGNARIO CITTADINO DN 400</t>
  </si>
  <si>
    <t>REALIZZAZIONE DI VIDEOISPEZIONE COLLETTORI, SCOLMATORI E CAMERETTE DEL SISTEMA FOGNARIO CITTADINO DN 500</t>
  </si>
  <si>
    <t>P.02.165.20</t>
  </si>
  <si>
    <t>P.02.165.25</t>
  </si>
  <si>
    <t>REALIZZAZIONE DI VIDEOISPEZIONE COLLETTORI, SCOLMATORI E CAMERETTE DEL SISTEMA FOGNARIO CITTADINO DN 600</t>
  </si>
  <si>
    <t>P.02.165.30</t>
  </si>
  <si>
    <t>REALIZZAZIONE DI VIDEOISPEZIONE COLLETTORI, SCOLMATORI E CAMERETTE DEL SISTEMA FOGNARIO CITTADINO DN 800</t>
  </si>
  <si>
    <t>P.02.170.05</t>
  </si>
  <si>
    <t>ESECUZIONE DI RELINING SULLE CONDOTTE FOGNARIE DN 250</t>
  </si>
  <si>
    <t>ESECUZIONE DI RELINING SULLE CONDOTTE FOGNARIE DN 315</t>
  </si>
  <si>
    <t>ESECUZIONE DI RELINING SULLE CONDOTTE FOGNARIE DN 400</t>
  </si>
  <si>
    <t>ESECUZIONE DI RELINING SULLE CONDOTTE FOGNARIE DN 500</t>
  </si>
  <si>
    <t>ESECUZIONE DI RELINING SULLE CONDOTTE FOGNARIE DN 600</t>
  </si>
  <si>
    <t>ESECUZIONE DI RELINING SULLE CONDOTTE FOGNARIE DN 800</t>
  </si>
  <si>
    <t>P.02.170.30</t>
  </si>
  <si>
    <t>P.02.170.25</t>
  </si>
  <si>
    <t>P.02.170.20</t>
  </si>
  <si>
    <t>P.02.170.15</t>
  </si>
  <si>
    <t>P.02.170.10</t>
  </si>
  <si>
    <t>TOTALE</t>
  </si>
  <si>
    <t>ALLEGATO B)</t>
  </si>
  <si>
    <t>Modello guida per l'analisi dei prezzi</t>
  </si>
  <si>
    <t>N.EPU</t>
  </si>
  <si>
    <t>Descrizione della lavorazione prevista nell'Elenco descrittivo delle lavorazioni</t>
  </si>
  <si>
    <t>N.</t>
  </si>
  <si>
    <t>Elementi dell'analisi</t>
  </si>
  <si>
    <t>U.M.</t>
  </si>
  <si>
    <t>Quantità</t>
  </si>
  <si>
    <t>Prezzo</t>
  </si>
  <si>
    <t>Importo</t>
  </si>
  <si>
    <t>Inc. %</t>
  </si>
  <si>
    <t>Manodopera</t>
  </si>
  <si>
    <t>1.1</t>
  </si>
  <si>
    <t>a. operaio specializzato</t>
  </si>
  <si>
    <t>1.2</t>
  </si>
  <si>
    <t>b. operaio qualificato</t>
  </si>
  <si>
    <t>1.3</t>
  </si>
  <si>
    <t>c. operaio comune</t>
  </si>
  <si>
    <t>2</t>
  </si>
  <si>
    <t>Materiali a piè d'opera</t>
  </si>
  <si>
    <t>2.n</t>
  </si>
  <si>
    <t>n. componente n.mo</t>
  </si>
  <si>
    <t>3</t>
  </si>
  <si>
    <t>Noleggi</t>
  </si>
  <si>
    <t>3.n</t>
  </si>
  <si>
    <t>4</t>
  </si>
  <si>
    <t>Trasporti</t>
  </si>
  <si>
    <t>4.n</t>
  </si>
  <si>
    <t>A</t>
  </si>
  <si>
    <t>Sommano</t>
  </si>
  <si>
    <t>5</t>
  </si>
  <si>
    <t>Spese generali</t>
  </si>
  <si>
    <t>B</t>
  </si>
  <si>
    <t>6</t>
  </si>
  <si>
    <t>C</t>
  </si>
  <si>
    <t>7</t>
  </si>
  <si>
    <t>Arrotondamento (+/-)</t>
  </si>
  <si>
    <t>Oppure</t>
  </si>
  <si>
    <t>Squadra tipo</t>
  </si>
  <si>
    <t>Utile di Impresa</t>
  </si>
  <si>
    <t>ALLEGATO C)</t>
  </si>
  <si>
    <t>Modello guida per la giustificazione dell'aliquota per Spese Generali</t>
  </si>
  <si>
    <t>Fisso/variabile</t>
  </si>
  <si>
    <t>IMPORTO</t>
  </si>
  <si>
    <t>Incidenza %</t>
  </si>
  <si>
    <t>DESCRIZIONE</t>
  </si>
  <si>
    <t>Spese per la stipula del contratto (bolli, registrazioni,copie,ecc.)</t>
  </si>
  <si>
    <t>Fidejussioni e assicurazioni</t>
  </si>
  <si>
    <t>Affitto area di cantiere (eventuale)</t>
  </si>
  <si>
    <t>Impianto e gestione del cantiere, transito ed esercizio delle strade e deviazioni provvisorie</t>
  </si>
  <si>
    <t>Spese del personale di cantiere</t>
  </si>
  <si>
    <t>Uffici D.L. e servizi come da Capitolato</t>
  </si>
  <si>
    <t>Utenze varie</t>
  </si>
  <si>
    <t xml:space="preserve"> Campagna geologica integrativa</t>
  </si>
  <si>
    <t xml:space="preserve">Segnaletica e deviazioni di cantiere </t>
  </si>
  <si>
    <t>Guardiania</t>
  </si>
  <si>
    <t>Bonifica bellico, rilievi archeologici, prove ulteriori richieste dalla D.L.</t>
  </si>
  <si>
    <t>Assistenza alle prove (manodopera, tecnici, attrezzature e macchinari, conservazione dei campioni, spedizioni ai laboratori, costo dei certificati, ecc.)</t>
  </si>
  <si>
    <t>Assistenza alla D.L. compresa documentazione fotografica</t>
  </si>
  <si>
    <t>Verifica  dei calcoli statici esecutivi di cantiere, particolari costruttivi, rilievi e disegni di dettaglio, rilievi topografici e tracciamenti</t>
  </si>
  <si>
    <t>Assistenza al collaudo, operazioni di prova statica e dinamica</t>
  </si>
  <si>
    <t>Manutenzione delle opere fino a collaudo</t>
  </si>
  <si>
    <t>Spese fisse di sede</t>
  </si>
  <si>
    <t>Impoete e tasse</t>
  </si>
  <si>
    <t>TOTALE SPESE GENERALI</t>
  </si>
  <si>
    <t>INCIDENZA % SPESE GENERALI SULLA COMMESSA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</si>
</sst>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49" fontId="0" fillId="0" borderId="2" xfId="0" applyNumberForma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 horizontal="left" indent="2"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B82" sqref="B82"/>
    </sheetView>
  </sheetViews>
  <sheetFormatPr defaultColWidth="9.140625" defaultRowHeight="12.75"/>
  <cols>
    <col min="1" max="1" width="11.421875" style="0" customWidth="1"/>
    <col min="2" max="2" width="91.421875" style="0" customWidth="1"/>
    <col min="3" max="3" width="7.57421875" style="0" customWidth="1"/>
    <col min="5" max="5" width="11.8515625" style="0" customWidth="1"/>
  </cols>
  <sheetData>
    <row r="1" spans="1:4" ht="18" customHeight="1">
      <c r="A1" s="58" t="s">
        <v>6</v>
      </c>
      <c r="B1" s="59"/>
      <c r="C1" s="59"/>
      <c r="D1" s="59"/>
    </row>
    <row r="2" spans="1:4" ht="18" customHeight="1">
      <c r="A2" s="59" t="s">
        <v>7</v>
      </c>
      <c r="B2" s="59"/>
      <c r="C2" s="59"/>
      <c r="D2" s="59"/>
    </row>
    <row r="3" spans="1:4" ht="18" customHeight="1">
      <c r="A3" s="57" t="s">
        <v>5</v>
      </c>
      <c r="B3" s="57"/>
      <c r="C3" s="57"/>
      <c r="D3" s="57"/>
    </row>
    <row r="4" spans="1:5" ht="22.5">
      <c r="A4" s="2" t="s">
        <v>0</v>
      </c>
      <c r="B4" s="3" t="s">
        <v>1</v>
      </c>
      <c r="C4" s="3" t="s">
        <v>2</v>
      </c>
      <c r="D4" s="4" t="s">
        <v>4</v>
      </c>
      <c r="E4" s="5" t="s">
        <v>3</v>
      </c>
    </row>
    <row r="5" spans="1:5" ht="12.75">
      <c r="A5" s="21"/>
      <c r="B5" s="25" t="s">
        <v>86</v>
      </c>
      <c r="C5" s="22"/>
      <c r="D5" s="23"/>
      <c r="E5" s="24"/>
    </row>
    <row r="6" spans="1:5" ht="12.75">
      <c r="A6" s="11" t="s">
        <v>8</v>
      </c>
      <c r="B6" s="12" t="s">
        <v>9</v>
      </c>
      <c r="C6" s="9" t="s">
        <v>10</v>
      </c>
      <c r="D6" s="19">
        <v>6300</v>
      </c>
      <c r="E6" s="18">
        <f>146916/1499083.16*100</f>
        <v>9.800390259870575</v>
      </c>
    </row>
    <row r="7" spans="1:5" ht="12.75">
      <c r="A7" s="11" t="s">
        <v>15</v>
      </c>
      <c r="B7" s="12" t="s">
        <v>16</v>
      </c>
      <c r="C7" s="9" t="s">
        <v>17</v>
      </c>
      <c r="D7" s="19">
        <v>193</v>
      </c>
      <c r="E7" s="18">
        <f>1594.18/1499083.16*100</f>
        <v>0.10634366675161637</v>
      </c>
    </row>
    <row r="8" spans="1:5" ht="12.75">
      <c r="A8" s="11" t="s">
        <v>18</v>
      </c>
      <c r="B8" s="12" t="s">
        <v>19</v>
      </c>
      <c r="C8" s="9" t="s">
        <v>17</v>
      </c>
      <c r="D8" s="19">
        <v>904</v>
      </c>
      <c r="E8" s="18">
        <f>8588/1499083.16*100</f>
        <v>0.572883495002372</v>
      </c>
    </row>
    <row r="9" spans="1:5" ht="12.75">
      <c r="A9" s="11" t="s">
        <v>20</v>
      </c>
      <c r="B9" s="12" t="s">
        <v>21</v>
      </c>
      <c r="C9" s="9" t="s">
        <v>22</v>
      </c>
      <c r="D9" s="19">
        <v>41</v>
      </c>
      <c r="E9" s="18">
        <f>5801.5/1499083.16*100</f>
        <v>0.38700321335075233</v>
      </c>
    </row>
    <row r="10" spans="1:5" ht="12.75">
      <c r="A10" s="11" t="s">
        <v>23</v>
      </c>
      <c r="B10" s="12" t="s">
        <v>24</v>
      </c>
      <c r="C10" s="9" t="s">
        <v>22</v>
      </c>
      <c r="D10" s="19">
        <v>40</v>
      </c>
      <c r="E10" s="18">
        <f>120/1499083.16*100</f>
        <v>0.00800489280394558</v>
      </c>
    </row>
    <row r="11" spans="1:5" ht="12.75">
      <c r="A11" s="11" t="s">
        <v>23</v>
      </c>
      <c r="B11" s="12" t="s">
        <v>25</v>
      </c>
      <c r="C11" s="9" t="s">
        <v>22</v>
      </c>
      <c r="D11" s="19">
        <v>15</v>
      </c>
      <c r="E11" s="18">
        <f>45/1499083.16*100</f>
        <v>0.0030018348014795924</v>
      </c>
    </row>
    <row r="12" spans="1:5" ht="12.75">
      <c r="A12" s="11" t="s">
        <v>26</v>
      </c>
      <c r="B12" s="12" t="s">
        <v>27</v>
      </c>
      <c r="C12" s="9" t="s">
        <v>28</v>
      </c>
      <c r="D12" s="19">
        <v>2031</v>
      </c>
      <c r="E12" s="18">
        <f>12592.2/1499083.16*100</f>
        <v>0.8399934263820295</v>
      </c>
    </row>
    <row r="13" spans="1:5" ht="12.75">
      <c r="A13" s="11" t="s">
        <v>29</v>
      </c>
      <c r="B13" s="12" t="s">
        <v>30</v>
      </c>
      <c r="C13" s="9" t="s">
        <v>17</v>
      </c>
      <c r="D13" s="19">
        <v>817</v>
      </c>
      <c r="E13" s="18">
        <f>13137.36/1499083.16*100</f>
        <v>0.8763596543903542</v>
      </c>
    </row>
    <row r="14" spans="1:5" ht="12.75">
      <c r="A14" s="11" t="s">
        <v>31</v>
      </c>
      <c r="B14" s="12" t="s">
        <v>32</v>
      </c>
      <c r="C14" s="9" t="s">
        <v>28</v>
      </c>
      <c r="D14" s="19">
        <v>842</v>
      </c>
      <c r="E14" s="18">
        <f>6550.76/1499083.16*100</f>
        <v>0.4369844298697879</v>
      </c>
    </row>
    <row r="15" spans="1:5" ht="12.75">
      <c r="A15" s="11" t="s">
        <v>33</v>
      </c>
      <c r="B15" s="12" t="s">
        <v>34</v>
      </c>
      <c r="C15" s="9" t="s">
        <v>22</v>
      </c>
      <c r="D15" s="19">
        <v>13</v>
      </c>
      <c r="E15" s="18">
        <f>258.44/1499083.16*100</f>
        <v>0.017239870802097466</v>
      </c>
    </row>
    <row r="16" spans="1:5" ht="22.5">
      <c r="A16" s="11" t="s">
        <v>36</v>
      </c>
      <c r="B16" s="12" t="s">
        <v>35</v>
      </c>
      <c r="C16" s="9" t="s">
        <v>22</v>
      </c>
      <c r="D16" s="19">
        <v>11</v>
      </c>
      <c r="E16" s="18">
        <f>550/1499083.16*100</f>
        <v>0.03668909201808391</v>
      </c>
    </row>
    <row r="17" spans="1:5" ht="12.75" customHeight="1">
      <c r="A17" s="11" t="s">
        <v>37</v>
      </c>
      <c r="B17" s="12" t="s">
        <v>38</v>
      </c>
      <c r="C17" s="9" t="s">
        <v>39</v>
      </c>
      <c r="D17" s="19">
        <v>30</v>
      </c>
      <c r="E17" s="18">
        <f>330/1499083.16*100</f>
        <v>0.022013455210850345</v>
      </c>
    </row>
    <row r="18" spans="1:5" ht="12.75" customHeight="1">
      <c r="A18" s="11" t="s">
        <v>11</v>
      </c>
      <c r="B18" s="12" t="s">
        <v>12</v>
      </c>
      <c r="C18" s="9" t="s">
        <v>10</v>
      </c>
      <c r="D18" s="26">
        <f>(573.51+150)</f>
        <v>723.51</v>
      </c>
      <c r="E18" s="18">
        <f>(28939.31+7569)/1499083.16*100</f>
        <v>2.435375900026787</v>
      </c>
    </row>
    <row r="19" spans="1:5" ht="12.75">
      <c r="A19" s="11" t="s">
        <v>13</v>
      </c>
      <c r="B19" s="12" t="s">
        <v>14</v>
      </c>
      <c r="C19" s="9" t="s">
        <v>10</v>
      </c>
      <c r="D19" s="19">
        <f>224.52+127</f>
        <v>351.52</v>
      </c>
      <c r="E19" s="18">
        <f>(3428.42+1939.29)/1499083.16*100</f>
        <v>0.3580661929388894</v>
      </c>
    </row>
    <row r="20" spans="1:5" ht="12.75">
      <c r="A20" s="11" t="s">
        <v>40</v>
      </c>
      <c r="B20" s="12" t="s">
        <v>41</v>
      </c>
      <c r="C20" s="9" t="s">
        <v>10</v>
      </c>
      <c r="D20" s="19">
        <f>6.8+23</f>
        <v>29.8</v>
      </c>
      <c r="E20" s="18">
        <f>(1213.87+4105.73)/1499083.16*100</f>
        <v>0.3548568979989075</v>
      </c>
    </row>
    <row r="21" spans="1:5" ht="12.75">
      <c r="A21" s="11" t="s">
        <v>42</v>
      </c>
      <c r="B21" s="12" t="s">
        <v>43</v>
      </c>
      <c r="C21" s="9" t="s">
        <v>17</v>
      </c>
      <c r="D21" s="19">
        <v>247.43</v>
      </c>
      <c r="E21" s="18">
        <f>5007.98/1499083.16*100</f>
        <v>0.3340695255358615</v>
      </c>
    </row>
    <row r="22" spans="1:5" ht="12.75">
      <c r="A22" s="11" t="s">
        <v>44</v>
      </c>
      <c r="B22" s="12" t="s">
        <v>45</v>
      </c>
      <c r="C22" s="9" t="s">
        <v>17</v>
      </c>
      <c r="D22" s="19">
        <v>438.26</v>
      </c>
      <c r="E22" s="18">
        <f>15479.34/1499083.16*100</f>
        <v>1.0325871447985582</v>
      </c>
    </row>
    <row r="23" spans="1:5" ht="12.75">
      <c r="A23" s="11" t="s">
        <v>46</v>
      </c>
      <c r="B23" s="12" t="s">
        <v>47</v>
      </c>
      <c r="C23" s="9" t="s">
        <v>17</v>
      </c>
      <c r="D23" s="19">
        <v>70</v>
      </c>
      <c r="E23" s="18">
        <f>5266.1/1499083.16*100</f>
        <v>0.3512880499571485</v>
      </c>
    </row>
    <row r="24" spans="1:5" ht="12.75">
      <c r="A24" s="11" t="s">
        <v>48</v>
      </c>
      <c r="B24" s="12" t="s">
        <v>49</v>
      </c>
      <c r="C24" s="9" t="s">
        <v>22</v>
      </c>
      <c r="D24" s="19">
        <v>37</v>
      </c>
      <c r="E24" s="18">
        <f>1439.3/1499083.16*100</f>
        <v>0.09601201843932394</v>
      </c>
    </row>
    <row r="25" spans="1:5" ht="12.75">
      <c r="A25" s="11" t="s">
        <v>50</v>
      </c>
      <c r="B25" s="12" t="s">
        <v>51</v>
      </c>
      <c r="C25" s="9" t="s">
        <v>22</v>
      </c>
      <c r="D25" s="19">
        <v>20</v>
      </c>
      <c r="E25" s="18">
        <f>1604.4/1499083.16*100</f>
        <v>0.10702541678875241</v>
      </c>
    </row>
    <row r="26" spans="1:5" ht="12.75">
      <c r="A26" s="11" t="s">
        <v>52</v>
      </c>
      <c r="B26" s="12" t="s">
        <v>53</v>
      </c>
      <c r="C26" s="9" t="s">
        <v>22</v>
      </c>
      <c r="D26" s="19">
        <v>20</v>
      </c>
      <c r="E26" s="18">
        <f>4448.2/1499083.16*100</f>
        <v>0.2967280347542561</v>
      </c>
    </row>
    <row r="27" spans="1:5" ht="12.75">
      <c r="A27" s="11" t="s">
        <v>54</v>
      </c>
      <c r="B27" s="12" t="s">
        <v>56</v>
      </c>
      <c r="C27" s="9" t="s">
        <v>22</v>
      </c>
      <c r="D27" s="19">
        <v>5</v>
      </c>
      <c r="E27" s="18">
        <f>1008.75/1499083.16*100</f>
        <v>0.06729113013316754</v>
      </c>
    </row>
    <row r="28" spans="1:5" ht="12.75">
      <c r="A28" s="11" t="s">
        <v>55</v>
      </c>
      <c r="B28" s="12" t="s">
        <v>57</v>
      </c>
      <c r="C28" s="9" t="s">
        <v>22</v>
      </c>
      <c r="D28" s="19">
        <v>27</v>
      </c>
      <c r="E28" s="18">
        <f>6432.21/1499083.16*100</f>
        <v>0.42907626285389</v>
      </c>
    </row>
    <row r="29" spans="1:5" ht="12.75">
      <c r="A29" s="11" t="s">
        <v>58</v>
      </c>
      <c r="B29" s="12" t="s">
        <v>59</v>
      </c>
      <c r="C29" s="9" t="s">
        <v>10</v>
      </c>
      <c r="D29" s="19">
        <v>4050</v>
      </c>
      <c r="E29" s="18">
        <f>58846.5/1499083.16*100</f>
        <v>3.925499369894863</v>
      </c>
    </row>
    <row r="30" spans="1:5" ht="12.75">
      <c r="A30" s="11" t="s">
        <v>60</v>
      </c>
      <c r="B30" s="12" t="s">
        <v>63</v>
      </c>
      <c r="C30" s="9" t="s">
        <v>28</v>
      </c>
      <c r="D30" s="19">
        <v>7900</v>
      </c>
      <c r="E30" s="18">
        <f>7742/1499083.16*100</f>
        <v>0.5164490007345557</v>
      </c>
    </row>
    <row r="31" spans="1:5" ht="12.75">
      <c r="A31" s="11" t="s">
        <v>62</v>
      </c>
      <c r="B31" s="12" t="s">
        <v>61</v>
      </c>
      <c r="C31" s="9" t="s">
        <v>28</v>
      </c>
      <c r="D31" s="19">
        <v>823</v>
      </c>
      <c r="E31" s="18">
        <f>683.09/1499083.16*100</f>
        <v>0.045567185212059894</v>
      </c>
    </row>
    <row r="32" spans="1:5" ht="12.75">
      <c r="A32" s="11" t="s">
        <v>64</v>
      </c>
      <c r="B32" s="12" t="s">
        <v>65</v>
      </c>
      <c r="C32" s="9" t="s">
        <v>28</v>
      </c>
      <c r="D32" s="19">
        <v>15800</v>
      </c>
      <c r="E32" s="18">
        <f>122924/1499083.16*100</f>
        <v>8.19994535860172</v>
      </c>
    </row>
    <row r="33" spans="1:5" ht="12.75">
      <c r="A33" s="14"/>
      <c r="B33" s="15" t="s">
        <v>87</v>
      </c>
      <c r="C33" s="16"/>
      <c r="D33" s="20"/>
      <c r="E33" s="13">
        <f>SUM(E6:E32)</f>
        <v>31.656744779922686</v>
      </c>
    </row>
    <row r="34" spans="1:5" ht="12.75">
      <c r="A34" s="29"/>
      <c r="B34" s="30" t="s">
        <v>88</v>
      </c>
      <c r="C34" s="31"/>
      <c r="D34" s="32"/>
      <c r="E34" s="10">
        <f>E33</f>
        <v>31.656744779922686</v>
      </c>
    </row>
    <row r="35" spans="1:5" ht="12.75">
      <c r="A35" s="11" t="s">
        <v>66</v>
      </c>
      <c r="B35" s="12" t="s">
        <v>67</v>
      </c>
      <c r="C35" s="9" t="s">
        <v>28</v>
      </c>
      <c r="D35" s="19">
        <v>7900</v>
      </c>
      <c r="E35" s="18">
        <f>59171/1499083.16*100</f>
        <v>3.947145934185533</v>
      </c>
    </row>
    <row r="36" spans="1:5" ht="12.75">
      <c r="A36" s="11" t="s">
        <v>71</v>
      </c>
      <c r="B36" s="12" t="s">
        <v>70</v>
      </c>
      <c r="C36" s="9" t="s">
        <v>28</v>
      </c>
      <c r="D36" s="19">
        <v>7900</v>
      </c>
      <c r="E36" s="18">
        <f>33575/1499083.16*100</f>
        <v>2.2397022991039406</v>
      </c>
    </row>
    <row r="37" spans="1:5" s="7" customFormat="1" ht="12.75">
      <c r="A37" s="11" t="s">
        <v>72</v>
      </c>
      <c r="B37" s="12" t="s">
        <v>73</v>
      </c>
      <c r="C37" s="9" t="s">
        <v>28</v>
      </c>
      <c r="D37" s="19">
        <v>1921</v>
      </c>
      <c r="E37" s="18">
        <f>272839.63/1499083.16*100</f>
        <v>18.200433256818123</v>
      </c>
    </row>
    <row r="38" spans="1:5" s="7" customFormat="1" ht="12.75">
      <c r="A38" s="11" t="s">
        <v>74</v>
      </c>
      <c r="B38" s="12" t="s">
        <v>75</v>
      </c>
      <c r="C38" s="9" t="s">
        <v>28</v>
      </c>
      <c r="D38" s="19">
        <v>1746</v>
      </c>
      <c r="E38" s="18">
        <f>26329.68/1499083.16*100</f>
        <v>1.7563855496849154</v>
      </c>
    </row>
    <row r="39" spans="1:5" s="7" customFormat="1" ht="12.75">
      <c r="A39" s="11" t="s">
        <v>76</v>
      </c>
      <c r="B39" s="12" t="s">
        <v>77</v>
      </c>
      <c r="C39" s="9" t="s">
        <v>28</v>
      </c>
      <c r="D39" s="19">
        <v>73</v>
      </c>
      <c r="E39" s="18">
        <f>529.98/1499083.16*100</f>
        <v>0.035353609068625655</v>
      </c>
    </row>
    <row r="40" spans="1:5" s="7" customFormat="1" ht="12.75">
      <c r="A40" s="11" t="s">
        <v>78</v>
      </c>
      <c r="B40" s="12" t="s">
        <v>79</v>
      </c>
      <c r="C40" s="9" t="s">
        <v>17</v>
      </c>
      <c r="D40" s="19">
        <v>193</v>
      </c>
      <c r="E40" s="18">
        <f>3987.38/1499083.16*100</f>
        <v>0.2659879122383044</v>
      </c>
    </row>
    <row r="41" spans="1:5" s="7" customFormat="1" ht="12.75">
      <c r="A41" s="11" t="s">
        <v>80</v>
      </c>
      <c r="B41" s="12" t="s">
        <v>81</v>
      </c>
      <c r="C41" s="9" t="s">
        <v>17</v>
      </c>
      <c r="D41" s="19">
        <v>1594</v>
      </c>
      <c r="E41" s="18">
        <f>24308.5/1499083.16*100</f>
        <v>1.6215578060392595</v>
      </c>
    </row>
    <row r="42" spans="1:5" s="7" customFormat="1" ht="12.75">
      <c r="A42" s="11" t="s">
        <v>82</v>
      </c>
      <c r="B42" s="12" t="s">
        <v>83</v>
      </c>
      <c r="C42" s="9" t="s">
        <v>17</v>
      </c>
      <c r="D42" s="19">
        <v>1494</v>
      </c>
      <c r="E42" s="18">
        <f>98843.04/1499083.16*100</f>
        <v>6.593566163467543</v>
      </c>
    </row>
    <row r="43" spans="1:5" s="7" customFormat="1" ht="12.75">
      <c r="A43" s="11" t="s">
        <v>85</v>
      </c>
      <c r="B43" s="12" t="s">
        <v>84</v>
      </c>
      <c r="C43" s="9" t="s">
        <v>17</v>
      </c>
      <c r="D43" s="19">
        <v>100</v>
      </c>
      <c r="E43" s="18">
        <f>8137/1499083.16*100</f>
        <v>0.5427984395475433</v>
      </c>
    </row>
    <row r="44" spans="1:5" s="7" customFormat="1" ht="12.75">
      <c r="A44" s="11" t="s">
        <v>89</v>
      </c>
      <c r="B44" s="12" t="s">
        <v>90</v>
      </c>
      <c r="C44" s="9" t="s">
        <v>10</v>
      </c>
      <c r="D44" s="19">
        <v>400</v>
      </c>
      <c r="E44" s="18">
        <f>9428/1499083.16*100</f>
        <v>0.6289177446299911</v>
      </c>
    </row>
    <row r="45" spans="1:5" s="7" customFormat="1" ht="12.75">
      <c r="A45" s="11" t="s">
        <v>91</v>
      </c>
      <c r="B45" s="12" t="s">
        <v>92</v>
      </c>
      <c r="C45" s="9" t="s">
        <v>28</v>
      </c>
      <c r="D45" s="19">
        <v>521.57</v>
      </c>
      <c r="E45" s="18">
        <f>5476.49/1499083.16*100</f>
        <v>0.365322628265666</v>
      </c>
    </row>
    <row r="46" spans="1:5" ht="12.75">
      <c r="A46" s="11" t="s">
        <v>37</v>
      </c>
      <c r="B46" s="12" t="s">
        <v>38</v>
      </c>
      <c r="C46" s="9" t="s">
        <v>39</v>
      </c>
      <c r="D46" s="19">
        <v>30</v>
      </c>
      <c r="E46" s="18">
        <f>330/1499083.16*100</f>
        <v>0.022013455210850345</v>
      </c>
    </row>
    <row r="47" spans="1:5" ht="12.75">
      <c r="A47" s="11" t="s">
        <v>93</v>
      </c>
      <c r="B47" s="12" t="s">
        <v>94</v>
      </c>
      <c r="C47" s="9" t="s">
        <v>22</v>
      </c>
      <c r="D47" s="19">
        <v>43</v>
      </c>
      <c r="E47" s="18">
        <f>4011.47/1499083.16*100</f>
        <v>0.26759489446869644</v>
      </c>
    </row>
    <row r="48" spans="1:5" ht="12.75">
      <c r="A48" s="11" t="s">
        <v>95</v>
      </c>
      <c r="B48" s="12" t="s">
        <v>96</v>
      </c>
      <c r="C48" s="9" t="s">
        <v>22</v>
      </c>
      <c r="D48" s="19">
        <v>3</v>
      </c>
      <c r="E48" s="18">
        <f>188.1/1499083.16*100</f>
        <v>0.012547669470184696</v>
      </c>
    </row>
    <row r="49" spans="1:5" ht="12.75">
      <c r="A49" s="11" t="s">
        <v>98</v>
      </c>
      <c r="B49" s="12" t="s">
        <v>97</v>
      </c>
      <c r="C49" s="9" t="s">
        <v>17</v>
      </c>
      <c r="D49" s="19">
        <v>80</v>
      </c>
      <c r="E49" s="18">
        <f>363.2/1499083.16*100</f>
        <v>0.024228142219941955</v>
      </c>
    </row>
    <row r="50" spans="1:5" ht="12.75">
      <c r="A50" s="11" t="s">
        <v>99</v>
      </c>
      <c r="B50" s="12" t="s">
        <v>100</v>
      </c>
      <c r="C50" s="9" t="s">
        <v>17</v>
      </c>
      <c r="D50" s="19">
        <v>1270</v>
      </c>
      <c r="E50" s="18">
        <f>13157.2/1499083.16*100</f>
        <v>0.8776831300006066</v>
      </c>
    </row>
    <row r="51" spans="1:5" ht="12.75">
      <c r="A51" s="11" t="s">
        <v>101</v>
      </c>
      <c r="B51" s="12" t="s">
        <v>102</v>
      </c>
      <c r="C51" s="9" t="s">
        <v>17</v>
      </c>
      <c r="D51" s="19">
        <v>1590</v>
      </c>
      <c r="E51" s="18">
        <f>1669.5/1499083.16*100</f>
        <v>0.11136807113489289</v>
      </c>
    </row>
    <row r="52" spans="1:5" ht="12.75">
      <c r="A52" s="11" t="s">
        <v>103</v>
      </c>
      <c r="B52" s="12" t="s">
        <v>104</v>
      </c>
      <c r="C52" s="9" t="s">
        <v>17</v>
      </c>
      <c r="D52" s="19">
        <v>50</v>
      </c>
      <c r="E52" s="18">
        <f>25/1499083.16*100</f>
        <v>0.001667686000821996</v>
      </c>
    </row>
    <row r="53" spans="1:5" ht="12.75">
      <c r="A53" s="11" t="s">
        <v>105</v>
      </c>
      <c r="B53" s="12" t="s">
        <v>106</v>
      </c>
      <c r="C53" s="9" t="s">
        <v>17</v>
      </c>
      <c r="D53" s="19">
        <v>400</v>
      </c>
      <c r="E53" s="18">
        <f>2600/1499083.16*100</f>
        <v>0.17343934408548756</v>
      </c>
    </row>
    <row r="54" spans="1:5" ht="12.75">
      <c r="A54" s="11" t="s">
        <v>107</v>
      </c>
      <c r="B54" s="12" t="s">
        <v>108</v>
      </c>
      <c r="C54" s="9" t="s">
        <v>39</v>
      </c>
      <c r="D54" s="19">
        <v>3</v>
      </c>
      <c r="E54" s="18">
        <f>54/1499083.16*100</f>
        <v>0.003602201761775511</v>
      </c>
    </row>
    <row r="55" spans="1:5" ht="12.75">
      <c r="A55" s="11" t="s">
        <v>109</v>
      </c>
      <c r="B55" s="12" t="s">
        <v>110</v>
      </c>
      <c r="C55" s="9" t="s">
        <v>111</v>
      </c>
      <c r="D55" s="19">
        <v>1</v>
      </c>
      <c r="E55" s="18">
        <f>28000/1499083.16*100</f>
        <v>1.8678083209206355</v>
      </c>
    </row>
    <row r="56" spans="1:5" ht="12.75">
      <c r="A56" s="11" t="s">
        <v>54</v>
      </c>
      <c r="B56" s="12" t="s">
        <v>56</v>
      </c>
      <c r="C56" s="9" t="s">
        <v>22</v>
      </c>
      <c r="D56" s="19">
        <v>5</v>
      </c>
      <c r="E56" s="18">
        <f>1008.75/1499083.16*100</f>
        <v>0.06729113013316754</v>
      </c>
    </row>
    <row r="57" spans="1:5" ht="12.75">
      <c r="A57" s="11"/>
      <c r="B57" s="27" t="s">
        <v>112</v>
      </c>
      <c r="C57" s="9"/>
      <c r="D57" s="19"/>
      <c r="E57" s="28">
        <f>SUM(E34:E56)</f>
        <v>71.28316016837918</v>
      </c>
    </row>
    <row r="58" spans="1:5" ht="12.75">
      <c r="A58" s="11"/>
      <c r="B58" s="12" t="s">
        <v>113</v>
      </c>
      <c r="C58" s="9"/>
      <c r="D58" s="19"/>
      <c r="E58" s="18"/>
    </row>
    <row r="59" spans="1:5" ht="12.75">
      <c r="A59" s="11" t="s">
        <v>114</v>
      </c>
      <c r="B59" s="12" t="s">
        <v>115</v>
      </c>
      <c r="C59" s="9" t="s">
        <v>17</v>
      </c>
      <c r="D59" s="19">
        <v>35</v>
      </c>
      <c r="E59" s="18">
        <f>595/1499083.16*100</f>
        <v>0.0396909268195635</v>
      </c>
    </row>
    <row r="60" spans="1:5" ht="12.75">
      <c r="A60" s="11" t="s">
        <v>116</v>
      </c>
      <c r="B60" s="12" t="s">
        <v>117</v>
      </c>
      <c r="C60" s="9" t="s">
        <v>17</v>
      </c>
      <c r="D60" s="19">
        <v>75</v>
      </c>
      <c r="E60" s="18">
        <f>1500/1499083.16*100</f>
        <v>0.10006116004931975</v>
      </c>
    </row>
    <row r="61" spans="1:5" ht="12.75">
      <c r="A61" s="11" t="s">
        <v>118</v>
      </c>
      <c r="B61" s="12" t="s">
        <v>119</v>
      </c>
      <c r="C61" s="9" t="s">
        <v>17</v>
      </c>
      <c r="D61" s="19">
        <v>95</v>
      </c>
      <c r="E61" s="18">
        <f>2850/1499083.16*100</f>
        <v>0.19011620409370752</v>
      </c>
    </row>
    <row r="62" spans="1:5" ht="12.75">
      <c r="A62" s="11" t="s">
        <v>120</v>
      </c>
      <c r="B62" s="12" t="s">
        <v>121</v>
      </c>
      <c r="C62" s="9" t="s">
        <v>17</v>
      </c>
      <c r="D62" s="19">
        <v>105</v>
      </c>
      <c r="E62" s="18">
        <f>3675/1499083.16*100</f>
        <v>0.24514984212083338</v>
      </c>
    </row>
    <row r="63" spans="1:5" ht="12.75">
      <c r="A63" s="11" t="s">
        <v>122</v>
      </c>
      <c r="B63" s="12" t="s">
        <v>123</v>
      </c>
      <c r="C63" s="9" t="s">
        <v>17</v>
      </c>
      <c r="D63" s="19">
        <v>90</v>
      </c>
      <c r="E63" s="18">
        <f>3690/1499083.16*100</f>
        <v>0.24615045372132657</v>
      </c>
    </row>
    <row r="64" spans="1:5" ht="12.75">
      <c r="A64" s="11" t="s">
        <v>124</v>
      </c>
      <c r="B64" s="12" t="s">
        <v>125</v>
      </c>
      <c r="C64" s="9" t="s">
        <v>17</v>
      </c>
      <c r="D64" s="19">
        <v>220</v>
      </c>
      <c r="E64" s="18">
        <f>10120/1499083.16*100</f>
        <v>0.675079293132744</v>
      </c>
    </row>
    <row r="65" spans="1:5" ht="12.75">
      <c r="A65" s="11" t="s">
        <v>126</v>
      </c>
      <c r="B65" s="12" t="s">
        <v>129</v>
      </c>
      <c r="C65" s="9" t="s">
        <v>17</v>
      </c>
      <c r="D65" s="19">
        <v>35</v>
      </c>
      <c r="E65" s="18">
        <f>280/1499083.16*100</f>
        <v>0.018678083209206355</v>
      </c>
    </row>
    <row r="66" spans="1:5" ht="12.75">
      <c r="A66" s="11" t="s">
        <v>127</v>
      </c>
      <c r="B66" s="12" t="s">
        <v>128</v>
      </c>
      <c r="C66" s="9" t="s">
        <v>17</v>
      </c>
      <c r="D66" s="19">
        <v>75</v>
      </c>
      <c r="E66" s="18">
        <f>975/1499083.16*100</f>
        <v>0.06503975403205783</v>
      </c>
    </row>
    <row r="67" spans="1:5" ht="12.75">
      <c r="A67" s="11" t="s">
        <v>130</v>
      </c>
      <c r="B67" s="12" t="s">
        <v>131</v>
      </c>
      <c r="C67" s="9" t="s">
        <v>17</v>
      </c>
      <c r="D67" s="19">
        <v>95</v>
      </c>
      <c r="E67" s="18">
        <f>1900/1499083.16*100</f>
        <v>0.1267441360624717</v>
      </c>
    </row>
    <row r="68" spans="1:5" ht="12.75">
      <c r="A68" s="11" t="s">
        <v>133</v>
      </c>
      <c r="B68" s="12" t="s">
        <v>132</v>
      </c>
      <c r="C68" s="9" t="s">
        <v>17</v>
      </c>
      <c r="D68" s="19">
        <v>105</v>
      </c>
      <c r="E68" s="18">
        <f>2520/1499083.16*100</f>
        <v>0.1681027488828572</v>
      </c>
    </row>
    <row r="69" spans="1:5" ht="12.75">
      <c r="A69" s="1"/>
      <c r="B69" s="15" t="s">
        <v>68</v>
      </c>
      <c r="C69" s="1"/>
      <c r="D69" s="1"/>
      <c r="E69" s="33">
        <f>SUM(E57:E59)</f>
        <v>71.32285109519874</v>
      </c>
    </row>
    <row r="70" spans="1:5" ht="12.75">
      <c r="A70" s="6"/>
      <c r="B70" s="30" t="s">
        <v>69</v>
      </c>
      <c r="C70" s="6"/>
      <c r="D70" s="6"/>
      <c r="E70" s="17">
        <f>E69</f>
        <v>71.32285109519874</v>
      </c>
    </row>
    <row r="71" spans="1:5" ht="12.75">
      <c r="A71" s="11" t="s">
        <v>134</v>
      </c>
      <c r="B71" s="12" t="s">
        <v>135</v>
      </c>
      <c r="C71" s="9" t="s">
        <v>17</v>
      </c>
      <c r="D71" s="19">
        <v>90</v>
      </c>
      <c r="E71" s="18">
        <f>2700/1499083.16*100</f>
        <v>0.18011008808877554</v>
      </c>
    </row>
    <row r="72" spans="1:5" ht="12.75">
      <c r="A72" s="11" t="s">
        <v>136</v>
      </c>
      <c r="B72" s="12" t="s">
        <v>137</v>
      </c>
      <c r="C72" s="9" t="s">
        <v>17</v>
      </c>
      <c r="D72" s="19">
        <v>220</v>
      </c>
      <c r="E72" s="18">
        <f>8800/1499083.16*100</f>
        <v>0.5870254722893425</v>
      </c>
    </row>
    <row r="73" spans="1:5" ht="12.75">
      <c r="A73" s="11" t="s">
        <v>138</v>
      </c>
      <c r="B73" s="12" t="s">
        <v>139</v>
      </c>
      <c r="C73" s="9" t="s">
        <v>17</v>
      </c>
      <c r="D73" s="19">
        <v>35</v>
      </c>
      <c r="E73" s="18">
        <f>4200/1499083.16*100</f>
        <v>0.2801712481380953</v>
      </c>
    </row>
    <row r="74" spans="1:5" ht="12.75">
      <c r="A74" s="11" t="s">
        <v>149</v>
      </c>
      <c r="B74" s="12" t="s">
        <v>140</v>
      </c>
      <c r="C74" s="9" t="s">
        <v>17</v>
      </c>
      <c r="D74" s="19">
        <v>75</v>
      </c>
      <c r="E74" s="18">
        <f>10500/1499083.16*100</f>
        <v>0.7004281203452383</v>
      </c>
    </row>
    <row r="75" spans="1:5" ht="12.75">
      <c r="A75" s="11" t="s">
        <v>148</v>
      </c>
      <c r="B75" s="12" t="s">
        <v>141</v>
      </c>
      <c r="C75" s="9" t="s">
        <v>17</v>
      </c>
      <c r="D75" s="19">
        <v>95</v>
      </c>
      <c r="E75" s="18">
        <f>16625/1499083.16*100</f>
        <v>1.1090111905466273</v>
      </c>
    </row>
    <row r="76" spans="1:5" ht="12.75">
      <c r="A76" s="11" t="s">
        <v>147</v>
      </c>
      <c r="B76" s="12" t="s">
        <v>142</v>
      </c>
      <c r="C76" s="9" t="s">
        <v>17</v>
      </c>
      <c r="D76" s="19">
        <v>105</v>
      </c>
      <c r="E76" s="18">
        <f>21000/1499083.16*100</f>
        <v>1.4008562406904765</v>
      </c>
    </row>
    <row r="77" spans="1:5" ht="12.75">
      <c r="A77" s="11" t="s">
        <v>146</v>
      </c>
      <c r="B77" s="12" t="s">
        <v>143</v>
      </c>
      <c r="C77" s="9" t="s">
        <v>17</v>
      </c>
      <c r="D77" s="19">
        <v>90</v>
      </c>
      <c r="E77" s="18">
        <f>24300/1499083.16*100</f>
        <v>1.62099079279898</v>
      </c>
    </row>
    <row r="78" spans="1:5" ht="12.75">
      <c r="A78" s="11" t="s">
        <v>145</v>
      </c>
      <c r="B78" s="12" t="s">
        <v>144</v>
      </c>
      <c r="C78" s="9" t="s">
        <v>17</v>
      </c>
      <c r="D78" s="19">
        <v>220</v>
      </c>
      <c r="E78" s="18">
        <f>81400/1499083.16*100</f>
        <v>5.429985618676419</v>
      </c>
    </row>
    <row r="79" spans="1:5" ht="12.75">
      <c r="A79" s="34"/>
      <c r="B79" s="35" t="s">
        <v>150</v>
      </c>
      <c r="C79" s="34"/>
      <c r="D79" s="34"/>
      <c r="E79" s="36">
        <f>SUM(E70:E78)</f>
        <v>82.63142986677269</v>
      </c>
    </row>
  </sheetData>
  <mergeCells count="3">
    <mergeCell ref="A3:D3"/>
    <mergeCell ref="A1:D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4" sqref="G4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4" width="8.140625" style="0" customWidth="1"/>
    <col min="6" max="6" width="15.8515625" style="0" customWidth="1"/>
  </cols>
  <sheetData>
    <row r="1" spans="1:2" ht="18" customHeight="1">
      <c r="A1" s="58" t="s">
        <v>151</v>
      </c>
      <c r="B1" s="58"/>
    </row>
    <row r="2" spans="1:4" ht="18" customHeight="1">
      <c r="A2" s="58" t="s">
        <v>152</v>
      </c>
      <c r="B2" s="58"/>
      <c r="C2" s="8"/>
      <c r="D2" s="8"/>
    </row>
    <row r="3" ht="18" customHeight="1"/>
    <row r="4" spans="1:7" ht="18" customHeight="1">
      <c r="A4" s="37" t="s">
        <v>153</v>
      </c>
      <c r="B4" s="64" t="s">
        <v>154</v>
      </c>
      <c r="C4" s="65"/>
      <c r="D4" s="65"/>
      <c r="E4" s="65"/>
      <c r="F4" s="66"/>
      <c r="G4" s="37" t="s">
        <v>157</v>
      </c>
    </row>
    <row r="5" spans="1:7" ht="45" customHeight="1">
      <c r="A5" s="34"/>
      <c r="B5" s="60"/>
      <c r="C5" s="61"/>
      <c r="D5" s="61"/>
      <c r="E5" s="61"/>
      <c r="F5" s="62"/>
      <c r="G5" s="34"/>
    </row>
    <row r="6" spans="1:7" ht="18" customHeight="1" thickBot="1">
      <c r="A6" s="63"/>
      <c r="B6" s="63"/>
      <c r="C6" s="63"/>
      <c r="D6" s="63"/>
      <c r="E6" s="63"/>
      <c r="F6" s="63"/>
      <c r="G6" s="63"/>
    </row>
    <row r="7" spans="1:7" ht="18" customHeight="1" thickBot="1">
      <c r="A7" s="46" t="s">
        <v>155</v>
      </c>
      <c r="B7" s="47" t="s">
        <v>156</v>
      </c>
      <c r="C7" s="47" t="s">
        <v>157</v>
      </c>
      <c r="D7" s="47" t="s">
        <v>158</v>
      </c>
      <c r="E7" s="47" t="s">
        <v>159</v>
      </c>
      <c r="F7" s="47" t="s">
        <v>160</v>
      </c>
      <c r="G7" s="48" t="s">
        <v>161</v>
      </c>
    </row>
    <row r="8" spans="1:7" ht="18" customHeight="1">
      <c r="A8" s="44">
        <v>1</v>
      </c>
      <c r="B8" s="45" t="s">
        <v>162</v>
      </c>
      <c r="C8" s="44"/>
      <c r="D8" s="49"/>
      <c r="E8" s="51"/>
      <c r="F8" s="51"/>
      <c r="G8" s="49"/>
    </row>
    <row r="9" spans="1:7" ht="18" customHeight="1">
      <c r="A9" s="39" t="s">
        <v>163</v>
      </c>
      <c r="B9" s="41" t="s">
        <v>164</v>
      </c>
      <c r="C9" s="39"/>
      <c r="D9" s="50"/>
      <c r="E9" s="52"/>
      <c r="F9" s="52"/>
      <c r="G9" s="50"/>
    </row>
    <row r="10" spans="1:7" ht="18" customHeight="1">
      <c r="A10" s="39" t="s">
        <v>165</v>
      </c>
      <c r="B10" s="41" t="s">
        <v>166</v>
      </c>
      <c r="C10" s="39"/>
      <c r="D10" s="50"/>
      <c r="E10" s="52"/>
      <c r="F10" s="52"/>
      <c r="G10" s="50"/>
    </row>
    <row r="11" spans="1:7" ht="18" customHeight="1">
      <c r="A11" s="39" t="s">
        <v>167</v>
      </c>
      <c r="B11" s="41" t="s">
        <v>168</v>
      </c>
      <c r="C11" s="39"/>
      <c r="D11" s="50"/>
      <c r="E11" s="52"/>
      <c r="F11" s="52"/>
      <c r="G11" s="50"/>
    </row>
    <row r="12" spans="1:7" ht="18" customHeight="1">
      <c r="A12" s="39"/>
      <c r="B12" s="34" t="s">
        <v>188</v>
      </c>
      <c r="C12" s="39"/>
      <c r="D12" s="50"/>
      <c r="E12" s="52"/>
      <c r="F12" s="52"/>
      <c r="G12" s="50"/>
    </row>
    <row r="13" spans="1:7" ht="18" customHeight="1">
      <c r="A13" s="39" t="s">
        <v>163</v>
      </c>
      <c r="B13" s="41" t="s">
        <v>189</v>
      </c>
      <c r="C13" s="39"/>
      <c r="D13" s="50"/>
      <c r="E13" s="52"/>
      <c r="F13" s="52"/>
      <c r="G13" s="50"/>
    </row>
    <row r="14" spans="1:7" ht="18" customHeight="1">
      <c r="A14" s="39" t="s">
        <v>169</v>
      </c>
      <c r="B14" s="40" t="s">
        <v>170</v>
      </c>
      <c r="C14" s="39"/>
      <c r="D14" s="50"/>
      <c r="E14" s="52"/>
      <c r="F14" s="52"/>
      <c r="G14" s="50"/>
    </row>
    <row r="15" spans="1:7" ht="18" customHeight="1">
      <c r="A15" s="39" t="s">
        <v>171</v>
      </c>
      <c r="B15" s="41" t="s">
        <v>172</v>
      </c>
      <c r="C15" s="39"/>
      <c r="D15" s="50"/>
      <c r="E15" s="52"/>
      <c r="F15" s="52"/>
      <c r="G15" s="50"/>
    </row>
    <row r="16" spans="1:7" ht="18" customHeight="1">
      <c r="A16" s="39" t="s">
        <v>173</v>
      </c>
      <c r="B16" s="42" t="s">
        <v>174</v>
      </c>
      <c r="C16" s="39"/>
      <c r="D16" s="50"/>
      <c r="E16" s="52"/>
      <c r="F16" s="52"/>
      <c r="G16" s="50"/>
    </row>
    <row r="17" spans="1:7" ht="18" customHeight="1">
      <c r="A17" s="39" t="s">
        <v>175</v>
      </c>
      <c r="B17" s="41" t="s">
        <v>172</v>
      </c>
      <c r="C17" s="39"/>
      <c r="D17" s="50"/>
      <c r="E17" s="52"/>
      <c r="F17" s="52"/>
      <c r="G17" s="50"/>
    </row>
    <row r="18" spans="1:7" ht="18" customHeight="1">
      <c r="A18" s="39" t="s">
        <v>176</v>
      </c>
      <c r="B18" s="40" t="s">
        <v>177</v>
      </c>
      <c r="C18" s="39"/>
      <c r="D18" s="50"/>
      <c r="E18" s="52"/>
      <c r="F18" s="52"/>
      <c r="G18" s="50"/>
    </row>
    <row r="19" spans="1:7" ht="18" customHeight="1">
      <c r="A19" s="39" t="s">
        <v>178</v>
      </c>
      <c r="B19" s="41" t="s">
        <v>172</v>
      </c>
      <c r="C19" s="39"/>
      <c r="D19" s="50"/>
      <c r="E19" s="52"/>
      <c r="F19" s="52"/>
      <c r="G19" s="50"/>
    </row>
    <row r="20" spans="1:7" ht="18" customHeight="1">
      <c r="A20" s="39" t="s">
        <v>179</v>
      </c>
      <c r="B20" s="43" t="s">
        <v>180</v>
      </c>
      <c r="C20" s="39"/>
      <c r="D20" s="50"/>
      <c r="E20" s="52"/>
      <c r="F20" s="52"/>
      <c r="G20" s="50">
        <v>100</v>
      </c>
    </row>
    <row r="21" spans="1:7" ht="18" customHeight="1">
      <c r="A21" s="39" t="s">
        <v>181</v>
      </c>
      <c r="B21" s="40" t="s">
        <v>182</v>
      </c>
      <c r="C21" s="39"/>
      <c r="D21" s="50"/>
      <c r="E21" s="52"/>
      <c r="F21" s="52"/>
      <c r="G21" s="50"/>
    </row>
    <row r="22" spans="1:7" ht="18" customHeight="1">
      <c r="A22" s="39" t="s">
        <v>183</v>
      </c>
      <c r="B22" s="43" t="s">
        <v>180</v>
      </c>
      <c r="C22" s="39"/>
      <c r="D22" s="50"/>
      <c r="E22" s="52"/>
      <c r="F22" s="52"/>
      <c r="G22" s="50"/>
    </row>
    <row r="23" spans="1:7" ht="18" customHeight="1">
      <c r="A23" s="39" t="s">
        <v>184</v>
      </c>
      <c r="B23" s="40" t="s">
        <v>190</v>
      </c>
      <c r="C23" s="39"/>
      <c r="D23" s="50"/>
      <c r="E23" s="52"/>
      <c r="F23" s="52"/>
      <c r="G23" s="50"/>
    </row>
    <row r="24" spans="1:7" ht="18" customHeight="1">
      <c r="A24" s="39" t="s">
        <v>185</v>
      </c>
      <c r="B24" s="43" t="s">
        <v>180</v>
      </c>
      <c r="C24" s="39"/>
      <c r="D24" s="50"/>
      <c r="E24" s="52"/>
      <c r="F24" s="52"/>
      <c r="G24" s="50"/>
    </row>
    <row r="25" spans="1:7" ht="18" customHeight="1">
      <c r="A25" s="39" t="s">
        <v>186</v>
      </c>
      <c r="B25" s="38" t="s">
        <v>187</v>
      </c>
      <c r="C25" s="39"/>
      <c r="D25" s="50"/>
      <c r="E25" s="52"/>
      <c r="F25" s="52"/>
      <c r="G25" s="50"/>
    </row>
    <row r="26" spans="1:7" ht="18" customHeight="1">
      <c r="A26" s="34"/>
      <c r="B26" s="43" t="s">
        <v>150</v>
      </c>
      <c r="C26" s="39"/>
      <c r="D26" s="50"/>
      <c r="E26" s="52"/>
      <c r="F26" s="52"/>
      <c r="G26" s="50"/>
    </row>
  </sheetData>
  <mergeCells count="5">
    <mergeCell ref="B5:F5"/>
    <mergeCell ref="A6:G6"/>
    <mergeCell ref="A1:B1"/>
    <mergeCell ref="B4:F4"/>
    <mergeCell ref="A2:B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:I24"/>
    </sheetView>
  </sheetViews>
  <sheetFormatPr defaultColWidth="9.140625" defaultRowHeight="12.75"/>
  <cols>
    <col min="6" max="6" width="2.8515625" style="0" customWidth="1"/>
    <col min="7" max="8" width="12.7109375" style="0" customWidth="1"/>
    <col min="9" max="9" width="8.7109375" style="0" customWidth="1"/>
  </cols>
  <sheetData>
    <row r="1" spans="1:2" ht="18" customHeight="1">
      <c r="A1" s="58" t="s">
        <v>191</v>
      </c>
      <c r="B1" s="58"/>
    </row>
    <row r="2" spans="1:7" ht="18" customHeight="1">
      <c r="A2" s="58" t="s">
        <v>192</v>
      </c>
      <c r="B2" s="58"/>
      <c r="C2" s="58"/>
      <c r="D2" s="58"/>
      <c r="E2" s="58"/>
      <c r="F2" s="58"/>
      <c r="G2" s="58"/>
    </row>
    <row r="4" spans="1:9" ht="18" customHeight="1">
      <c r="A4" s="67" t="s">
        <v>196</v>
      </c>
      <c r="B4" s="68"/>
      <c r="C4" s="68"/>
      <c r="D4" s="68"/>
      <c r="E4" s="68"/>
      <c r="F4" s="68"/>
      <c r="G4" s="53" t="s">
        <v>193</v>
      </c>
      <c r="H4" s="34" t="s">
        <v>194</v>
      </c>
      <c r="I4" s="54" t="s">
        <v>195</v>
      </c>
    </row>
    <row r="5" spans="1:9" ht="18" customHeight="1">
      <c r="A5" s="69" t="s">
        <v>197</v>
      </c>
      <c r="B5" s="70"/>
      <c r="C5" s="70"/>
      <c r="D5" s="70"/>
      <c r="E5" s="70"/>
      <c r="F5" s="71"/>
      <c r="G5" s="56"/>
      <c r="H5" s="56"/>
      <c r="I5" s="55"/>
    </row>
    <row r="6" spans="1:9" ht="18" customHeight="1">
      <c r="A6" s="69" t="s">
        <v>198</v>
      </c>
      <c r="B6" s="70"/>
      <c r="C6" s="70"/>
      <c r="D6" s="70"/>
      <c r="E6" s="70"/>
      <c r="F6" s="71"/>
      <c r="G6" s="56"/>
      <c r="H6" s="56"/>
      <c r="I6" s="55"/>
    </row>
    <row r="7" spans="1:9" ht="18" customHeight="1">
      <c r="A7" s="69" t="s">
        <v>199</v>
      </c>
      <c r="B7" s="70"/>
      <c r="C7" s="70"/>
      <c r="D7" s="70"/>
      <c r="E7" s="70"/>
      <c r="F7" s="71"/>
      <c r="G7" s="56"/>
      <c r="H7" s="56"/>
      <c r="I7" s="55"/>
    </row>
    <row r="8" spans="1:9" ht="27" customHeight="1">
      <c r="A8" s="69" t="s">
        <v>200</v>
      </c>
      <c r="B8" s="70"/>
      <c r="C8" s="70"/>
      <c r="D8" s="70"/>
      <c r="E8" s="70"/>
      <c r="F8" s="71"/>
      <c r="G8" s="56"/>
      <c r="H8" s="56"/>
      <c r="I8" s="55"/>
    </row>
    <row r="9" spans="1:9" ht="18" customHeight="1">
      <c r="A9" s="69" t="s">
        <v>201</v>
      </c>
      <c r="B9" s="70"/>
      <c r="C9" s="70"/>
      <c r="D9" s="70"/>
      <c r="E9" s="70"/>
      <c r="F9" s="71"/>
      <c r="G9" s="56"/>
      <c r="H9" s="56"/>
      <c r="I9" s="55"/>
    </row>
    <row r="10" spans="1:9" ht="18" customHeight="1">
      <c r="A10" s="69" t="s">
        <v>202</v>
      </c>
      <c r="B10" s="70"/>
      <c r="C10" s="70"/>
      <c r="D10" s="70"/>
      <c r="E10" s="70"/>
      <c r="F10" s="71"/>
      <c r="G10" s="56"/>
      <c r="H10" s="56"/>
      <c r="I10" s="55"/>
    </row>
    <row r="11" spans="1:9" ht="18" customHeight="1">
      <c r="A11" s="69" t="s">
        <v>203</v>
      </c>
      <c r="B11" s="70"/>
      <c r="C11" s="70"/>
      <c r="D11" s="70"/>
      <c r="E11" s="70"/>
      <c r="F11" s="71"/>
      <c r="G11" s="56"/>
      <c r="H11" s="56"/>
      <c r="I11" s="55"/>
    </row>
    <row r="12" spans="1:9" ht="18" customHeight="1">
      <c r="A12" s="69" t="s">
        <v>204</v>
      </c>
      <c r="B12" s="70"/>
      <c r="C12" s="70"/>
      <c r="D12" s="70"/>
      <c r="E12" s="70"/>
      <c r="F12" s="71"/>
      <c r="G12" s="56"/>
      <c r="H12" s="56"/>
      <c r="I12" s="55"/>
    </row>
    <row r="13" spans="1:9" ht="18" customHeight="1">
      <c r="A13" s="69" t="s">
        <v>205</v>
      </c>
      <c r="B13" s="70"/>
      <c r="C13" s="70"/>
      <c r="D13" s="70"/>
      <c r="E13" s="70"/>
      <c r="F13" s="71"/>
      <c r="G13" s="56"/>
      <c r="H13" s="56"/>
      <c r="I13" s="55"/>
    </row>
    <row r="14" spans="1:9" ht="18" customHeight="1">
      <c r="A14" s="69" t="s">
        <v>206</v>
      </c>
      <c r="B14" s="70"/>
      <c r="C14" s="70"/>
      <c r="D14" s="70"/>
      <c r="E14" s="70"/>
      <c r="F14" s="71"/>
      <c r="G14" s="56"/>
      <c r="H14" s="56"/>
      <c r="I14" s="55"/>
    </row>
    <row r="15" spans="1:9" ht="18" customHeight="1">
      <c r="A15" s="69" t="s">
        <v>207</v>
      </c>
      <c r="B15" s="70"/>
      <c r="C15" s="70"/>
      <c r="D15" s="70"/>
      <c r="E15" s="70"/>
      <c r="F15" s="71"/>
      <c r="G15" s="56"/>
      <c r="H15" s="56"/>
      <c r="I15" s="55"/>
    </row>
    <row r="16" spans="1:9" ht="34.5" customHeight="1">
      <c r="A16" s="69" t="s">
        <v>208</v>
      </c>
      <c r="B16" s="70"/>
      <c r="C16" s="70"/>
      <c r="D16" s="70"/>
      <c r="E16" s="70"/>
      <c r="F16" s="71"/>
      <c r="G16" s="56"/>
      <c r="H16" s="56"/>
      <c r="I16" s="55"/>
    </row>
    <row r="17" spans="1:9" ht="18" customHeight="1">
      <c r="A17" s="69" t="s">
        <v>209</v>
      </c>
      <c r="B17" s="70"/>
      <c r="C17" s="70"/>
      <c r="D17" s="70"/>
      <c r="E17" s="70"/>
      <c r="F17" s="71"/>
      <c r="G17" s="56"/>
      <c r="H17" s="56"/>
      <c r="I17" s="55"/>
    </row>
    <row r="18" spans="1:9" ht="27" customHeight="1">
      <c r="A18" s="69" t="s">
        <v>210</v>
      </c>
      <c r="B18" s="70"/>
      <c r="C18" s="70"/>
      <c r="D18" s="70"/>
      <c r="E18" s="70"/>
      <c r="F18" s="71"/>
      <c r="G18" s="56"/>
      <c r="H18" s="56"/>
      <c r="I18" s="55"/>
    </row>
    <row r="19" spans="1:9" ht="18" customHeight="1">
      <c r="A19" s="69" t="s">
        <v>211</v>
      </c>
      <c r="B19" s="70"/>
      <c r="C19" s="70"/>
      <c r="D19" s="70"/>
      <c r="E19" s="70"/>
      <c r="F19" s="71"/>
      <c r="G19" s="56"/>
      <c r="H19" s="56"/>
      <c r="I19" s="55"/>
    </row>
    <row r="20" spans="1:9" ht="18" customHeight="1">
      <c r="A20" s="69" t="s">
        <v>212</v>
      </c>
      <c r="B20" s="70"/>
      <c r="C20" s="70"/>
      <c r="D20" s="70"/>
      <c r="E20" s="70"/>
      <c r="F20" s="71"/>
      <c r="G20" s="56"/>
      <c r="H20" s="56"/>
      <c r="I20" s="55"/>
    </row>
    <row r="21" spans="1:9" ht="18" customHeight="1">
      <c r="A21" s="69" t="s">
        <v>213</v>
      </c>
      <c r="B21" s="70"/>
      <c r="C21" s="70"/>
      <c r="D21" s="70"/>
      <c r="E21" s="70"/>
      <c r="F21" s="71"/>
      <c r="G21" s="56"/>
      <c r="H21" s="56"/>
      <c r="I21" s="55"/>
    </row>
    <row r="22" spans="1:9" ht="18" customHeight="1">
      <c r="A22" s="69" t="s">
        <v>214</v>
      </c>
      <c r="B22" s="70"/>
      <c r="C22" s="70"/>
      <c r="D22" s="70"/>
      <c r="E22" s="70"/>
      <c r="F22" s="71"/>
      <c r="G22" s="56"/>
      <c r="H22" s="56"/>
      <c r="I22" s="55"/>
    </row>
    <row r="23" spans="1:9" ht="18" customHeight="1">
      <c r="A23" s="69" t="s">
        <v>215</v>
      </c>
      <c r="B23" s="70"/>
      <c r="C23" s="70"/>
      <c r="D23" s="70"/>
      <c r="E23" s="70"/>
      <c r="F23" s="71"/>
      <c r="G23" s="56"/>
      <c r="H23" s="56"/>
      <c r="I23" s="55"/>
    </row>
    <row r="24" spans="1:9" ht="18" customHeight="1">
      <c r="A24" s="69" t="s">
        <v>216</v>
      </c>
      <c r="B24" s="70"/>
      <c r="C24" s="70"/>
      <c r="D24" s="70"/>
      <c r="E24" s="70"/>
      <c r="F24" s="71"/>
      <c r="G24" s="56"/>
      <c r="H24" s="56"/>
      <c r="I24" s="55"/>
    </row>
  </sheetData>
  <mergeCells count="23">
    <mergeCell ref="A18:F18"/>
    <mergeCell ref="A19:F19"/>
    <mergeCell ref="A24:F24"/>
    <mergeCell ref="A20:F20"/>
    <mergeCell ref="A21:F21"/>
    <mergeCell ref="A22:F22"/>
    <mergeCell ref="A23:F23"/>
    <mergeCell ref="A14:F14"/>
    <mergeCell ref="A15:F15"/>
    <mergeCell ref="A16:F16"/>
    <mergeCell ref="A17:F17"/>
    <mergeCell ref="A10:F10"/>
    <mergeCell ref="A11:F11"/>
    <mergeCell ref="A12:F12"/>
    <mergeCell ref="A13:F13"/>
    <mergeCell ref="A6:F6"/>
    <mergeCell ref="A7:F7"/>
    <mergeCell ref="A8:F8"/>
    <mergeCell ref="A9:F9"/>
    <mergeCell ref="A1:B1"/>
    <mergeCell ref="A2:G2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campagnaro</dc:creator>
  <cp:keywords/>
  <dc:description/>
  <cp:lastModifiedBy>marco</cp:lastModifiedBy>
  <cp:lastPrinted>2004-06-10T12:16:05Z</cp:lastPrinted>
  <dcterms:created xsi:type="dcterms:W3CDTF">2004-06-03T11:12:37Z</dcterms:created>
  <dcterms:modified xsi:type="dcterms:W3CDTF">2004-06-10T12:16:22Z</dcterms:modified>
  <cp:category/>
  <cp:version/>
  <cp:contentType/>
  <cp:contentStatus/>
</cp:coreProperties>
</file>